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filterPrivacy="1"/>
  <xr:revisionPtr revIDLastSave="0" documentId="13_ncr:1_{55199BF5-801C-43E3-A8DA-52BEC65D532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říloha ZD č.4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0" i="4" l="1"/>
  <c r="G61" i="4"/>
  <c r="J61" i="4" s="1"/>
  <c r="L61" i="4" s="1"/>
  <c r="G59" i="4"/>
  <c r="J59" i="4" s="1"/>
  <c r="L59" i="4" s="1"/>
  <c r="H56" i="4"/>
  <c r="K56" i="4" s="1"/>
  <c r="L56" i="4" s="1"/>
  <c r="H55" i="4"/>
  <c r="K55" i="4" s="1"/>
  <c r="L55" i="4" s="1"/>
  <c r="H54" i="4"/>
  <c r="D53" i="4"/>
  <c r="G53" i="4" s="1"/>
  <c r="J53" i="4" s="1"/>
  <c r="L53" i="4" s="1"/>
  <c r="D52" i="4"/>
  <c r="G52" i="4" s="1"/>
  <c r="J52" i="4" s="1"/>
  <c r="L52" i="4" s="1"/>
  <c r="D51" i="4"/>
  <c r="G51" i="4" s="1"/>
  <c r="J51" i="4" s="1"/>
  <c r="L51" i="4" s="1"/>
  <c r="D50" i="4"/>
  <c r="G50" i="4" s="1"/>
  <c r="J50" i="4" s="1"/>
  <c r="L50" i="4" s="1"/>
  <c r="G48" i="4"/>
  <c r="J48" i="4" s="1"/>
  <c r="L48" i="4" s="1"/>
  <c r="G47" i="4"/>
  <c r="J47" i="4" s="1"/>
  <c r="L47" i="4" s="1"/>
  <c r="G46" i="4"/>
  <c r="J46" i="4" s="1"/>
  <c r="L46" i="4" s="1"/>
  <c r="G45" i="4"/>
  <c r="J45" i="4" s="1"/>
  <c r="L45" i="4" s="1"/>
  <c r="D45" i="4"/>
  <c r="D44" i="4"/>
  <c r="G44" i="4" s="1"/>
  <c r="J44" i="4" s="1"/>
  <c r="L44" i="4" s="1"/>
  <c r="G43" i="4"/>
  <c r="J43" i="4" s="1"/>
  <c r="L43" i="4" s="1"/>
  <c r="D43" i="4"/>
  <c r="G40" i="4"/>
  <c r="J40" i="4" s="1"/>
  <c r="L40" i="4" s="1"/>
  <c r="D39" i="4"/>
  <c r="G39" i="4" s="1"/>
  <c r="J39" i="4" s="1"/>
  <c r="L39" i="4" s="1"/>
  <c r="G38" i="4"/>
  <c r="J38" i="4" s="1"/>
  <c r="L38" i="4" s="1"/>
  <c r="D37" i="4"/>
  <c r="G37" i="4" s="1"/>
  <c r="J37" i="4" s="1"/>
  <c r="L37" i="4" s="1"/>
  <c r="G36" i="4"/>
  <c r="J36" i="4" s="1"/>
  <c r="L36" i="4" s="1"/>
  <c r="G35" i="4"/>
  <c r="J35" i="4" s="1"/>
  <c r="L35" i="4" s="1"/>
  <c r="G34" i="4"/>
  <c r="J34" i="4" s="1"/>
  <c r="L34" i="4" s="1"/>
  <c r="G33" i="4"/>
  <c r="J33" i="4" s="1"/>
  <c r="L33" i="4" s="1"/>
  <c r="G32" i="4"/>
  <c r="J32" i="4" s="1"/>
  <c r="L32" i="4" s="1"/>
  <c r="G31" i="4"/>
  <c r="J31" i="4" s="1"/>
  <c r="L31" i="4" s="1"/>
  <c r="G30" i="4"/>
  <c r="J30" i="4" s="1"/>
  <c r="L30" i="4" s="1"/>
  <c r="G29" i="4"/>
  <c r="J29" i="4" s="1"/>
  <c r="L29" i="4" s="1"/>
  <c r="G28" i="4"/>
  <c r="J28" i="4" s="1"/>
  <c r="L28" i="4" s="1"/>
  <c r="J27" i="4"/>
  <c r="L27" i="4" s="1"/>
  <c r="G27" i="4"/>
  <c r="G26" i="4"/>
  <c r="J26" i="4" s="1"/>
  <c r="L26" i="4" s="1"/>
  <c r="G25" i="4"/>
  <c r="J25" i="4" s="1"/>
  <c r="L25" i="4" s="1"/>
  <c r="G24" i="4"/>
  <c r="J24" i="4" s="1"/>
  <c r="L24" i="4" s="1"/>
  <c r="D23" i="4"/>
  <c r="G23" i="4" s="1"/>
  <c r="J23" i="4" s="1"/>
  <c r="L23" i="4" s="1"/>
  <c r="G22" i="4"/>
  <c r="J22" i="4" s="1"/>
  <c r="L22" i="4" s="1"/>
  <c r="G21" i="4"/>
  <c r="J21" i="4" s="1"/>
  <c r="L21" i="4" s="1"/>
  <c r="G20" i="4"/>
  <c r="J20" i="4" s="1"/>
  <c r="L20" i="4" s="1"/>
  <c r="G19" i="4"/>
  <c r="J19" i="4" s="1"/>
  <c r="L19" i="4" s="1"/>
  <c r="G18" i="4"/>
  <c r="J18" i="4" s="1"/>
  <c r="L18" i="4" s="1"/>
  <c r="G17" i="4"/>
  <c r="J17" i="4" s="1"/>
  <c r="L17" i="4" s="1"/>
  <c r="G16" i="4"/>
  <c r="J16" i="4" s="1"/>
  <c r="L16" i="4" s="1"/>
  <c r="G15" i="4"/>
  <c r="J15" i="4" s="1"/>
  <c r="L15" i="4" s="1"/>
  <c r="J14" i="4"/>
  <c r="L14" i="4" s="1"/>
  <c r="G14" i="4"/>
  <c r="G13" i="4"/>
  <c r="J13" i="4" s="1"/>
  <c r="L13" i="4" s="1"/>
  <c r="G12" i="4"/>
  <c r="J12" i="4" s="1"/>
  <c r="L12" i="4" s="1"/>
  <c r="G11" i="4"/>
  <c r="J11" i="4" s="1"/>
  <c r="L11" i="4" s="1"/>
  <c r="G10" i="4"/>
  <c r="J10" i="4" s="1"/>
  <c r="L10" i="4" s="1"/>
  <c r="G9" i="4"/>
  <c r="J9" i="4" s="1"/>
  <c r="L9" i="4" s="1"/>
  <c r="G8" i="4"/>
  <c r="J8" i="4" s="1"/>
  <c r="L8" i="4" s="1"/>
  <c r="J7" i="4"/>
  <c r="L7" i="4" s="1"/>
  <c r="G7" i="4"/>
  <c r="G6" i="4"/>
  <c r="J6" i="4" s="1"/>
  <c r="L6" i="4" s="1"/>
  <c r="G5" i="4"/>
  <c r="D60" i="4" l="1"/>
  <c r="G60" i="4" s="1"/>
  <c r="J60" i="4" s="1"/>
  <c r="L60" i="4" s="1"/>
  <c r="D49" i="4"/>
  <c r="G49" i="4" s="1"/>
  <c r="J49" i="4" s="1"/>
  <c r="L49" i="4" s="1"/>
  <c r="H63" i="4"/>
  <c r="F68" i="4" s="1"/>
  <c r="H68" i="4" s="1"/>
  <c r="G68" i="4" s="1"/>
  <c r="C63" i="4"/>
  <c r="F66" i="4" s="1"/>
  <c r="H66" i="4" s="1"/>
  <c r="G66" i="4" s="1"/>
  <c r="G63" i="4"/>
  <c r="F67" i="4" s="1"/>
  <c r="J5" i="4"/>
  <c r="K54" i="4"/>
  <c r="E68" i="4" l="1"/>
  <c r="J63" i="4"/>
  <c r="L5" i="4"/>
  <c r="E67" i="4"/>
  <c r="H67" i="4"/>
  <c r="G67" i="4" s="1"/>
  <c r="K63" i="4"/>
  <c r="L54" i="4"/>
  <c r="L63" i="4" l="1"/>
</calcChain>
</file>

<file path=xl/sharedStrings.xml><?xml version="1.0" encoding="utf-8"?>
<sst xmlns="http://schemas.openxmlformats.org/spreadsheetml/2006/main" count="299" uniqueCount="144">
  <si>
    <t>Číslo</t>
  </si>
  <si>
    <t>Položka</t>
  </si>
  <si>
    <t>Množství</t>
  </si>
  <si>
    <t>MJ</t>
  </si>
  <si>
    <t>Kč/MJ</t>
  </si>
  <si>
    <t>Způsobilé</t>
  </si>
  <si>
    <t>Nezpůsobilé</t>
  </si>
  <si>
    <t>1.</t>
  </si>
  <si>
    <t>Materiál</t>
  </si>
  <si>
    <t>1.1</t>
  </si>
  <si>
    <t>ks</t>
  </si>
  <si>
    <t>x</t>
  </si>
  <si>
    <t>1.2</t>
  </si>
  <si>
    <t>kpl</t>
  </si>
  <si>
    <t>2.</t>
  </si>
  <si>
    <t>Montážní práce</t>
  </si>
  <si>
    <t>2.1</t>
  </si>
  <si>
    <t>2.2</t>
  </si>
  <si>
    <t>3.</t>
  </si>
  <si>
    <t>Ostatní</t>
  </si>
  <si>
    <t>3.1</t>
  </si>
  <si>
    <t>hod</t>
  </si>
  <si>
    <t>Suma</t>
  </si>
  <si>
    <t>Rekapitulace</t>
  </si>
  <si>
    <t>podíl</t>
  </si>
  <si>
    <t>bez DPH</t>
  </si>
  <si>
    <t>DPH (21%)</t>
  </si>
  <si>
    <t>s DPH</t>
  </si>
  <si>
    <t>4.</t>
  </si>
  <si>
    <t>Celkové výdaje</t>
  </si>
  <si>
    <t>5.</t>
  </si>
  <si>
    <t>z toho způsobilé výdaje</t>
  </si>
  <si>
    <t>6.</t>
  </si>
  <si>
    <t>z toho nezpůsobilé výdaje</t>
  </si>
  <si>
    <t>Dne:</t>
  </si>
  <si>
    <t>Zpracoval:</t>
  </si>
  <si>
    <t>Pronájem montážní plošiny (hod.)</t>
  </si>
  <si>
    <t>Revizní zpráva RVO</t>
  </si>
  <si>
    <t>DPH 21%</t>
  </si>
  <si>
    <t>3.3</t>
  </si>
  <si>
    <t>1.3</t>
  </si>
  <si>
    <t>1.4</t>
  </si>
  <si>
    <t>1.8</t>
  </si>
  <si>
    <t>1.15</t>
  </si>
  <si>
    <t>1.16</t>
  </si>
  <si>
    <t>m</t>
  </si>
  <si>
    <t>1.5</t>
  </si>
  <si>
    <t>1.6</t>
  </si>
  <si>
    <t>1.7</t>
  </si>
  <si>
    <t>1.9</t>
  </si>
  <si>
    <t>1.10</t>
  </si>
  <si>
    <t>1.11</t>
  </si>
  <si>
    <t>1.12</t>
  </si>
  <si>
    <t>1.13</t>
  </si>
  <si>
    <t>1.14</t>
  </si>
  <si>
    <t>Svodový kabel CYKY 3x1,5 mm2</t>
  </si>
  <si>
    <t>Pojistkový modul do svítidla, vč. pojistky pro svítidla na vrchním vedení</t>
  </si>
  <si>
    <t>Nový rozvaděč RVO - MSB, GSM/GPRS, pilíř, vč. elektrovýzbroje</t>
  </si>
  <si>
    <t>2.3</t>
  </si>
  <si>
    <t>2.4</t>
  </si>
  <si>
    <t>2.5</t>
  </si>
  <si>
    <t>2.6</t>
  </si>
  <si>
    <t>2.7</t>
  </si>
  <si>
    <t>2.8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</si>
  <si>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</si>
  <si>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</si>
  <si>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</si>
  <si>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</si>
  <si>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</si>
  <si>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</si>
  <si>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</si>
  <si>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</si>
  <si>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</si>
  <si>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</si>
  <si>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</si>
  <si>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</si>
  <si>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</si>
  <si>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</si>
  <si>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</si>
  <si>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</si>
  <si>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</si>
  <si>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</si>
  <si>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</si>
  <si>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</si>
  <si>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Výložník, typ UNI 1 - 1500, vč. materiálu pro uchycení</t>
  </si>
  <si>
    <t>Výložník, typ UNI 1 - 2000, vč. materiálu pro uchycení</t>
  </si>
  <si>
    <t>2.9</t>
  </si>
  <si>
    <t>2.10</t>
  </si>
  <si>
    <t>2.14</t>
  </si>
  <si>
    <t>2.12</t>
  </si>
  <si>
    <t>2.13</t>
  </si>
  <si>
    <t>2.11</t>
  </si>
  <si>
    <t>Demontáž rozvaděče</t>
  </si>
  <si>
    <t>3.2</t>
  </si>
  <si>
    <t>Svorka SP připojovací</t>
  </si>
  <si>
    <t>Svorka SU univerzální</t>
  </si>
  <si>
    <t>DIO, lávky, zajištění stavby, DSP, inženýring ve smyslu výkopového povolení atd.</t>
  </si>
  <si>
    <t>Instalace nového rozvaděče, vč. elektrovýzbroje (D+M)</t>
  </si>
  <si>
    <t>Komunikační modul svítidla bezdrátový MSB-C (připojení prostř. 7 pin konektoru ve standardu ANSI NEMA C136.41. -2013)</t>
  </si>
  <si>
    <t>Projekt: Modernizace VO ve městě Břeclav - 2. etapa</t>
  </si>
  <si>
    <t>výdaje v Kč bez DPH</t>
  </si>
  <si>
    <t>výdaje v Kč s DPH</t>
  </si>
  <si>
    <t>Silniční LED svítidlo výp1/2700K/CLO</t>
  </si>
  <si>
    <t>Silniční LED svítidlo výp2/2700K/CLO</t>
  </si>
  <si>
    <t>Parkové LED svítidlo výp3/2700K/CLO</t>
  </si>
  <si>
    <t>Silniční LED svítidlo výp4/2700K/CLO</t>
  </si>
  <si>
    <t>Silniční LED svítidlo výp5/2700K/CLO</t>
  </si>
  <si>
    <t>Silniční LED svítidlo výp6/2700K/CLO</t>
  </si>
  <si>
    <t>Silniční LED svítidlo výp7/2700K/CLO</t>
  </si>
  <si>
    <t>Silniční LED svítidlo výp8/2700K/CLO</t>
  </si>
  <si>
    <t>Silniční LED svítidlo výp9/2700K/CLO</t>
  </si>
  <si>
    <t>Silniční LED svítidlo výp10/2700K/CLO</t>
  </si>
  <si>
    <t>Silniční LED svítidlo výp11/2700K/CLO</t>
  </si>
  <si>
    <t>Silniční LED svítidlo výp12/2700K/CLO</t>
  </si>
  <si>
    <t>Silniční LED svítidlo výp13/2700K/CLO</t>
  </si>
  <si>
    <t>Silniční LED svítidlo výp14/2700K/CLO</t>
  </si>
  <si>
    <t>Silniční LED svítidlo výp15/2700K/CLO</t>
  </si>
  <si>
    <t>Silniční LED svítidlo výp16/2700K/CLO</t>
  </si>
  <si>
    <t>Proudova svorka na neizolované vrchní vedení</t>
  </si>
  <si>
    <t xml:space="preserve">Proudová svorka na izolované vrchní vedení </t>
  </si>
  <si>
    <t>Redukce na ocelový stožár</t>
  </si>
  <si>
    <t>Výložník, typ UNI 1 - 500, vč. materiálu pro uchycení</t>
  </si>
  <si>
    <t>Výložník, typ UNI 1 - 1000, vč. materiálu pro uchycení</t>
  </si>
  <si>
    <t>Výložník typ SV 1/60 - 300, vč. materiálu pro uchycení</t>
  </si>
  <si>
    <t>Výložník typ V1-1500, vč. materiálu pro uchycení</t>
  </si>
  <si>
    <t>Stožár hliníkový s eloxovaným povrchem a elastomerem, Cl63, kónický, bezešvý, přírubový, H= 5m, horní průměr 60mm</t>
  </si>
  <si>
    <t>Stožárový základ betonový, střední (prefabrikát B-50) stožár 5m, spojovací materiál</t>
  </si>
  <si>
    <t>Elektrovýzbroj stožáru pro 3 okruhy, třída ochrany II, IP55</t>
  </si>
  <si>
    <t>Kabelová spojka CYKY</t>
  </si>
  <si>
    <t>Kabel CYKY-J 4x16</t>
  </si>
  <si>
    <t>Demontáž stávajícího svítidla</t>
  </si>
  <si>
    <t>Montáž nového svítidla</t>
  </si>
  <si>
    <t>Výměna kabelu CYKY 3x1,5 mm</t>
  </si>
  <si>
    <t>Demontáž výložníku různých délek</t>
  </si>
  <si>
    <t>Montáž výložníku různých délek</t>
  </si>
  <si>
    <t>Montáž redukce</t>
  </si>
  <si>
    <t>Montáž svorek na vrchní vedení</t>
  </si>
  <si>
    <t>Montáž přírubového hliníhového stožáru, H = 5m, včetně výkopu základu, usazení prefabrikovaného základu, průchodkami pro kabel a pouzdra, naspojkování na stávající kabel (připojení na nový kabel) a připojení na stožárovou výzbroj,odvoz přebytečného výkopu, bez. skládkovného</t>
  </si>
  <si>
    <t>Demontáž stávajících betonových stožárů, vč. demontáže stávajícího základu, vč. odvozu a skládkovného kompletního demontovaného materiálu</t>
  </si>
  <si>
    <t>Doprava a přesun materiálu</t>
  </si>
  <si>
    <t>set</t>
  </si>
  <si>
    <t>Odvoz a likvidace demontovaného materiálu</t>
  </si>
  <si>
    <t>Příplatek za recyklaci svítidel</t>
  </si>
  <si>
    <t>Příloha ZD č.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</si>
</sst>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indexed="8"/>
      <name val="Arial"/>
      <family val="2"/>
      <charset val="238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4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0" fontId="4" fillId="0" borderId="0"/>
    <xf numFmtId="44" fontId="5" fillId="0" borderId="0" applyFont="0" applyFill="0" applyBorder="0" applyAlignment="0" applyProtection="0"/>
    <xf numFmtId="0" fontId="3" fillId="0" borderId="0"/>
    <xf numFmtId="0" fontId="3" fillId="0" borderId="0"/>
    <xf numFmtId="44" fontId="5" fillId="0" borderId="0" applyFont="0" applyFill="0" applyBorder="0" applyAlignment="0" applyProtection="0"/>
    <xf numFmtId="0" fontId="2" fillId="0" borderId="0"/>
    <xf numFmtId="0" fontId="2" fillId="0" borderId="0"/>
    <xf numFmtId="0" fontId="7" fillId="0" borderId="0" applyNumberFormat="0" applyFill="0" applyBorder="0" applyProtection="0"/>
    <xf numFmtId="0" fontId="1" fillId="0" borderId="0"/>
    <xf numFmtId="0" fontId="1" fillId="0" borderId="0"/>
  </cellStyleXfs>
  <cellXfs count="83">
    <xf numFmtId="0" fontId="0" fillId="0" borderId="0" xfId="0"/>
    <xf numFmtId="0" fontId="9" fillId="0" borderId="0" xfId="12" applyFont="1" applyAlignment="1">
      <alignment horizontal="center" vertical="center"/>
    </xf>
    <xf numFmtId="0" fontId="9" fillId="0" borderId="0" xfId="12" applyFont="1" applyAlignment="1">
      <alignment vertical="center"/>
    </xf>
    <xf numFmtId="49" fontId="9" fillId="0" borderId="0" xfId="12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8" fillId="2" borderId="2" xfId="0" applyFont="1" applyFill="1" applyBorder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44" fontId="10" fillId="2" borderId="2" xfId="1" applyFont="1" applyFill="1" applyBorder="1" applyAlignment="1">
      <alignment horizontal="center" vertical="center" wrapText="1"/>
    </xf>
    <xf numFmtId="49" fontId="8" fillId="2" borderId="2" xfId="3" applyNumberFormat="1" applyFont="1" applyFill="1" applyBorder="1" applyAlignment="1">
      <alignment horizontal="center" vertical="center"/>
    </xf>
    <xf numFmtId="0" fontId="8" fillId="2" borderId="2" xfId="3" applyFont="1" applyFill="1" applyBorder="1" applyAlignment="1">
      <alignment vertical="center" wrapText="1"/>
    </xf>
    <xf numFmtId="0" fontId="9" fillId="2" borderId="2" xfId="3" applyFont="1" applyFill="1" applyBorder="1" applyAlignment="1">
      <alignment horizontal="center" vertical="center"/>
    </xf>
    <xf numFmtId="44" fontId="9" fillId="2" borderId="2" xfId="1" applyFont="1" applyFill="1" applyBorder="1" applyAlignment="1">
      <alignment vertical="center"/>
    </xf>
    <xf numFmtId="44" fontId="9" fillId="2" borderId="2" xfId="1" applyFont="1" applyFill="1" applyBorder="1" applyAlignment="1">
      <alignment horizontal="center" vertical="center"/>
    </xf>
    <xf numFmtId="44" fontId="9" fillId="0" borderId="2" xfId="1" applyFont="1" applyBorder="1" applyAlignment="1">
      <alignment horizontal="center" vertical="center"/>
    </xf>
    <xf numFmtId="49" fontId="9" fillId="0" borderId="1" xfId="3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center"/>
    </xf>
    <xf numFmtId="0" fontId="9" fillId="0" borderId="2" xfId="3" applyFont="1" applyBorder="1" applyAlignment="1">
      <alignment horizontal="center" vertical="center"/>
    </xf>
    <xf numFmtId="44" fontId="9" fillId="0" borderId="1" xfId="1" applyFont="1" applyBorder="1" applyAlignment="1">
      <alignment horizontal="center" vertical="center"/>
    </xf>
    <xf numFmtId="44" fontId="9" fillId="0" borderId="0" xfId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4" fontId="9" fillId="0" borderId="1" xfId="1" applyFont="1" applyFill="1" applyBorder="1" applyAlignment="1">
      <alignment vertical="center"/>
    </xf>
    <xf numFmtId="49" fontId="9" fillId="0" borderId="0" xfId="3" applyNumberFormat="1" applyFont="1" applyAlignment="1">
      <alignment horizontal="center" vertical="center"/>
    </xf>
    <xf numFmtId="0" fontId="9" fillId="0" borderId="0" xfId="3" applyFont="1" applyAlignment="1">
      <alignment vertical="center" wrapText="1"/>
    </xf>
    <xf numFmtId="0" fontId="9" fillId="0" borderId="0" xfId="3" applyFont="1" applyAlignment="1">
      <alignment horizontal="center" vertical="center"/>
    </xf>
    <xf numFmtId="44" fontId="9" fillId="0" borderId="0" xfId="1" applyFont="1" applyAlignment="1">
      <alignment vertical="center"/>
    </xf>
    <xf numFmtId="44" fontId="9" fillId="0" borderId="0" xfId="1" applyFont="1" applyAlignment="1">
      <alignment horizontal="center" vertical="center"/>
    </xf>
    <xf numFmtId="44" fontId="9" fillId="0" borderId="0" xfId="1" applyFont="1" applyFill="1" applyAlignment="1">
      <alignment horizontal="center" vertical="center"/>
    </xf>
    <xf numFmtId="49" fontId="9" fillId="0" borderId="2" xfId="3" applyNumberFormat="1" applyFont="1" applyBorder="1" applyAlignment="1">
      <alignment horizontal="center" vertical="center"/>
    </xf>
    <xf numFmtId="0" fontId="9" fillId="0" borderId="2" xfId="3" applyFont="1" applyBorder="1" applyAlignment="1">
      <alignment vertical="center" wrapText="1"/>
    </xf>
    <xf numFmtId="0" fontId="9" fillId="0" borderId="2" xfId="6" applyFont="1" applyBorder="1" applyAlignment="1">
      <alignment wrapText="1"/>
    </xf>
    <xf numFmtId="0" fontId="9" fillId="0" borderId="1" xfId="6" applyFont="1" applyBorder="1" applyAlignment="1">
      <alignment wrapText="1"/>
    </xf>
    <xf numFmtId="0" fontId="9" fillId="0" borderId="2" xfId="3" applyFont="1" applyBorder="1" applyAlignment="1">
      <alignment wrapText="1"/>
    </xf>
    <xf numFmtId="0" fontId="9" fillId="0" borderId="2" xfId="3" applyFont="1" applyBorder="1" applyAlignment="1">
      <alignment horizontal="center"/>
    </xf>
    <xf numFmtId="44" fontId="9" fillId="0" borderId="2" xfId="1" applyFont="1" applyFill="1" applyBorder="1" applyAlignment="1">
      <alignment horizontal="center" vertical="center"/>
    </xf>
    <xf numFmtId="44" fontId="9" fillId="0" borderId="2" xfId="1" applyFont="1" applyFill="1" applyBorder="1" applyAlignment="1">
      <alignment horizontal="center"/>
    </xf>
    <xf numFmtId="44" fontId="9" fillId="0" borderId="0" xfId="1" applyFont="1" applyFill="1" applyBorder="1" applyAlignment="1">
      <alignment horizontal="center"/>
    </xf>
    <xf numFmtId="0" fontId="9" fillId="0" borderId="0" xfId="0" applyFont="1"/>
    <xf numFmtId="44" fontId="9" fillId="0" borderId="3" xfId="1" applyFont="1" applyBorder="1" applyAlignment="1">
      <alignment vertical="center"/>
    </xf>
    <xf numFmtId="0" fontId="9" fillId="2" borderId="1" xfId="3" applyFont="1" applyFill="1" applyBorder="1" applyAlignment="1">
      <alignment horizontal="center" vertical="center"/>
    </xf>
    <xf numFmtId="49" fontId="9" fillId="0" borderId="2" xfId="3" applyNumberFormat="1" applyFont="1" applyBorder="1" applyAlignment="1">
      <alignment horizontal="center"/>
    </xf>
    <xf numFmtId="44" fontId="8" fillId="2" borderId="2" xfId="3" applyNumberFormat="1" applyFont="1" applyFill="1" applyBorder="1" applyAlignment="1">
      <alignment vertical="center" wrapText="1"/>
    </xf>
    <xf numFmtId="0" fontId="8" fillId="2" borderId="2" xfId="3" applyFont="1" applyFill="1" applyBorder="1" applyAlignment="1">
      <alignment horizontal="center" vertical="center"/>
    </xf>
    <xf numFmtId="44" fontId="8" fillId="2" borderId="2" xfId="1" applyFont="1" applyFill="1" applyBorder="1" applyAlignment="1">
      <alignment vertical="center"/>
    </xf>
    <xf numFmtId="44" fontId="8" fillId="2" borderId="2" xfId="3" applyNumberFormat="1" applyFont="1" applyFill="1" applyBorder="1" applyAlignment="1">
      <alignment vertical="center"/>
    </xf>
    <xf numFmtId="44" fontId="8" fillId="0" borderId="2" xfId="3" applyNumberFormat="1" applyFont="1" applyBorder="1" applyAlignment="1">
      <alignment vertical="center"/>
    </xf>
    <xf numFmtId="44" fontId="8" fillId="0" borderId="0" xfId="3" applyNumberFormat="1" applyFont="1" applyAlignment="1">
      <alignment vertical="center"/>
    </xf>
    <xf numFmtId="0" fontId="9" fillId="0" borderId="0" xfId="4" applyFont="1" applyAlignment="1">
      <alignment vertical="center" wrapText="1"/>
    </xf>
    <xf numFmtId="0" fontId="8" fillId="2" borderId="2" xfId="3" applyFont="1" applyFill="1" applyBorder="1" applyAlignment="1">
      <alignment horizontal="left" vertical="center" wrapText="1"/>
    </xf>
    <xf numFmtId="44" fontId="8" fillId="2" borderId="2" xfId="1" applyFont="1" applyFill="1" applyBorder="1" applyAlignment="1">
      <alignment horizontal="center" vertical="center"/>
    </xf>
    <xf numFmtId="0" fontId="8" fillId="0" borderId="4" xfId="3" applyFont="1" applyBorder="1" applyAlignment="1">
      <alignment vertical="center"/>
    </xf>
    <xf numFmtId="0" fontId="8" fillId="0" borderId="0" xfId="3" applyFont="1" applyAlignment="1">
      <alignment vertical="center"/>
    </xf>
    <xf numFmtId="0" fontId="11" fillId="0" borderId="2" xfId="4" applyFont="1" applyBorder="1" applyAlignment="1">
      <alignment wrapText="1"/>
    </xf>
    <xf numFmtId="44" fontId="9" fillId="0" borderId="2" xfId="1" applyFont="1" applyBorder="1" applyAlignment="1">
      <alignment vertical="center"/>
    </xf>
    <xf numFmtId="0" fontId="12" fillId="0" borderId="2" xfId="4" applyFont="1" applyBorder="1" applyAlignment="1">
      <alignment wrapText="1"/>
    </xf>
    <xf numFmtId="0" fontId="12" fillId="0" borderId="2" xfId="4" applyFont="1" applyBorder="1" applyAlignment="1">
      <alignment horizontal="center" vertical="center" wrapText="1"/>
    </xf>
    <xf numFmtId="10" fontId="12" fillId="0" borderId="2" xfId="2" applyNumberFormat="1" applyFont="1" applyBorder="1" applyAlignment="1">
      <alignment horizontal="center" vertical="center" wrapText="1"/>
    </xf>
    <xf numFmtId="44" fontId="12" fillId="0" borderId="2" xfId="1" applyFont="1" applyBorder="1" applyAlignment="1">
      <alignment vertical="center" wrapText="1"/>
    </xf>
    <xf numFmtId="0" fontId="12" fillId="0" borderId="0" xfId="3" applyFont="1" applyAlignment="1">
      <alignment vertical="center" wrapText="1"/>
    </xf>
    <xf numFmtId="49" fontId="9" fillId="0" borderId="8" xfId="3" applyNumberFormat="1" applyFont="1" applyBorder="1" applyAlignment="1">
      <alignment horizontal="center" vertical="center"/>
    </xf>
    <xf numFmtId="14" fontId="12" fillId="0" borderId="8" xfId="3" applyNumberFormat="1" applyFont="1" applyBorder="1" applyAlignment="1">
      <alignment horizontal="left" vertical="center" wrapText="1"/>
    </xf>
    <xf numFmtId="0" fontId="9" fillId="0" borderId="8" xfId="3" applyFont="1" applyBorder="1" applyAlignment="1">
      <alignment horizontal="center" vertical="center"/>
    </xf>
    <xf numFmtId="44" fontId="9" fillId="0" borderId="8" xfId="1" applyFont="1" applyBorder="1" applyAlignment="1">
      <alignment horizontal="right" vertical="center"/>
    </xf>
    <xf numFmtId="44" fontId="9" fillId="0" borderId="8" xfId="1" applyFont="1" applyBorder="1" applyAlignment="1">
      <alignment horizontal="left" vertical="center"/>
    </xf>
    <xf numFmtId="44" fontId="9" fillId="0" borderId="0" xfId="1" applyFont="1" applyFill="1" applyBorder="1" applyAlignment="1">
      <alignment horizontal="left" vertical="center"/>
    </xf>
    <xf numFmtId="49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3" fontId="8" fillId="0" borderId="0" xfId="0" applyNumberFormat="1" applyFont="1" applyAlignment="1">
      <alignment vertical="center"/>
    </xf>
    <xf numFmtId="44" fontId="9" fillId="0" borderId="0" xfId="0" applyNumberFormat="1" applyFont="1" applyAlignment="1">
      <alignment vertical="center"/>
    </xf>
    <xf numFmtId="44" fontId="9" fillId="3" borderId="1" xfId="1" applyFont="1" applyFill="1" applyBorder="1" applyAlignment="1">
      <alignment vertical="center"/>
    </xf>
    <xf numFmtId="44" fontId="9" fillId="3" borderId="2" xfId="1" applyFont="1" applyFill="1" applyBorder="1" applyAlignment="1">
      <alignment vertical="center"/>
    </xf>
    <xf numFmtId="44" fontId="9" fillId="3" borderId="2" xfId="1" applyFont="1" applyFill="1" applyBorder="1"/>
    <xf numFmtId="44" fontId="9" fillId="3" borderId="1" xfId="1" applyFont="1" applyFill="1" applyBorder="1"/>
    <xf numFmtId="0" fontId="8" fillId="2" borderId="5" xfId="0" applyFont="1" applyFill="1" applyBorder="1" applyAlignment="1">
      <alignment horizontal="center" wrapText="1"/>
    </xf>
    <xf numFmtId="0" fontId="8" fillId="2" borderId="6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vertical="center" wrapText="1"/>
    </xf>
    <xf numFmtId="44" fontId="9" fillId="0" borderId="8" xfId="1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49" fontId="10" fillId="2" borderId="2" xfId="3" applyNumberFormat="1" applyFont="1" applyFill="1" applyBorder="1" applyAlignment="1">
      <alignment horizontal="center" vertical="center" wrapText="1"/>
    </xf>
    <xf numFmtId="0" fontId="10" fillId="2" borderId="2" xfId="3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wrapText="1"/>
    </xf>
    <xf numFmtId="0" fontId="13" fillId="0" borderId="3" xfId="0" applyFont="1" applyBorder="1" applyAlignment="1">
      <alignment horizontal="right" vertical="center"/>
    </xf>
  </cellXfs>
  <cellStyles count="14">
    <cellStyle name="Měna" xfId="1" builtinId="4"/>
    <cellStyle name="Měna 2" xfId="5" xr:uid="{97A43AB7-0986-4E9F-AA87-7FBDEF2C304E}"/>
    <cellStyle name="Měna 3" xfId="8" xr:uid="{D471A034-385E-4AC2-B9EF-EFA7A8EF2C1F}"/>
    <cellStyle name="Normální" xfId="0" builtinId="0"/>
    <cellStyle name="Normální 17" xfId="3" xr:uid="{DC2148E9-BEBE-44BC-8643-F9DEF88E2987}"/>
    <cellStyle name="Normální 17 2" xfId="6" xr:uid="{BB011919-FE39-4AEF-B66C-7B0C74F64CED}"/>
    <cellStyle name="Normální 17 3" xfId="9" xr:uid="{B644F6CC-67F3-4ABB-BBA7-0F2DFC21AFEB}"/>
    <cellStyle name="Normální 17 5" xfId="13" xr:uid="{1FCB15AB-3FAD-41A4-B5E9-196876A2573E}"/>
    <cellStyle name="Normální 18" xfId="4" xr:uid="{FCD58F99-9C90-4B7F-BCCD-6DFE413B06F7}"/>
    <cellStyle name="Normální 18 2" xfId="7" xr:uid="{5FEDAD25-050B-4A60-A853-874F37124701}"/>
    <cellStyle name="Normální 18 3" xfId="10" xr:uid="{F7AEE5EB-7AC3-4AA3-A68B-1281466C7BEB}"/>
    <cellStyle name="Normální 2" xfId="12" xr:uid="{AC63A17F-FB8A-45C6-8134-E06B7B777081}"/>
    <cellStyle name="Normální 22 2" xfId="11" xr:uid="{F8636F25-CAD1-4BEF-8796-7159A2430513}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kvelektro.cz/kabel-cyky-j-4x16-cyky-4bx16-p125742600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DA200-A573-4303-A616-EE76D5B77DE9}">
  <dimension ref="B1:M76"/>
  <sheetViews>
    <sheetView tabSelected="1" workbookViewId="0">
      <selection activeCell="Q30" sqref="Q30"/>
    </sheetView>
  </sheetViews>
  <sheetFormatPr defaultColWidth="9.140625" defaultRowHeight="12" x14ac:dyDescent="0.25"/>
  <cols>
    <col min="1" max="1" width="3.140625" style="4" customWidth="1"/>
    <col min="2" max="2" width="4.42578125" style="66" bestFit="1" customWidth="1"/>
    <col min="3" max="3" width="51.85546875" style="67" customWidth="1"/>
    <col min="4" max="4" width="6.7109375" style="5" bestFit="1" customWidth="1"/>
    <col min="5" max="5" width="5.5703125" style="5" bestFit="1" customWidth="1"/>
    <col min="6" max="6" width="14.140625" style="4" bestFit="1" customWidth="1"/>
    <col min="7" max="8" width="13.28515625" style="4" bestFit="1" customWidth="1"/>
    <col min="9" max="9" width="2.7109375" style="4" customWidth="1"/>
    <col min="10" max="10" width="13.28515625" style="4" bestFit="1" customWidth="1"/>
    <col min="11" max="11" width="11.140625" style="4" bestFit="1" customWidth="1"/>
    <col min="12" max="12" width="12.28515625" style="4" bestFit="1" customWidth="1"/>
    <col min="13" max="13" width="3.28515625" style="4" customWidth="1"/>
    <col min="14" max="14" width="2.5703125" style="4" bestFit="1" customWidth="1"/>
    <col min="15" max="16384" width="9.140625" style="4"/>
  </cols>
  <sheetData>
    <row r="1" spans="2:13" x14ac:dyDescent="0.25">
      <c r="B1" s="78" t="s">
        <v>99</v>
      </c>
      <c r="C1" s="78"/>
      <c r="D1" s="1"/>
      <c r="E1" s="1"/>
      <c r="F1" s="2"/>
      <c r="G1" s="2"/>
      <c r="H1" s="2"/>
      <c r="I1" s="2"/>
      <c r="J1" s="3"/>
      <c r="K1" s="82" t="s">
        <v>143</v>
      </c>
      <c r="L1" s="82"/>
      <c r="M1" s="5"/>
    </row>
    <row r="2" spans="2:13" x14ac:dyDescent="0.2">
      <c r="B2" s="79" t="s">
        <v>0</v>
      </c>
      <c r="C2" s="80" t="s">
        <v>1</v>
      </c>
      <c r="D2" s="80" t="s">
        <v>2</v>
      </c>
      <c r="E2" s="80" t="s">
        <v>3</v>
      </c>
      <c r="F2" s="74" t="s">
        <v>100</v>
      </c>
      <c r="G2" s="81"/>
      <c r="H2" s="75"/>
      <c r="I2" s="6"/>
      <c r="J2" s="74" t="s">
        <v>101</v>
      </c>
      <c r="K2" s="75"/>
      <c r="L2" s="76" t="s">
        <v>38</v>
      </c>
      <c r="M2" s="7"/>
    </row>
    <row r="3" spans="2:13" x14ac:dyDescent="0.25">
      <c r="B3" s="79"/>
      <c r="C3" s="80"/>
      <c r="D3" s="80"/>
      <c r="E3" s="80"/>
      <c r="F3" s="8" t="s">
        <v>4</v>
      </c>
      <c r="G3" s="8" t="s">
        <v>5</v>
      </c>
      <c r="H3" s="8" t="s">
        <v>6</v>
      </c>
      <c r="I3" s="8"/>
      <c r="J3" s="8" t="s">
        <v>5</v>
      </c>
      <c r="K3" s="8" t="s">
        <v>6</v>
      </c>
      <c r="L3" s="76"/>
      <c r="M3" s="7"/>
    </row>
    <row r="4" spans="2:13" x14ac:dyDescent="0.25">
      <c r="B4" s="9" t="s">
        <v>7</v>
      </c>
      <c r="C4" s="10" t="s">
        <v>8</v>
      </c>
      <c r="D4" s="11"/>
      <c r="E4" s="11"/>
      <c r="F4" s="12"/>
      <c r="G4" s="13"/>
      <c r="H4" s="13"/>
      <c r="I4" s="14"/>
      <c r="J4" s="13"/>
      <c r="K4" s="13"/>
      <c r="L4" s="76"/>
      <c r="M4" s="7"/>
    </row>
    <row r="5" spans="2:13" x14ac:dyDescent="0.2">
      <c r="B5" s="15" t="s">
        <v>9</v>
      </c>
      <c r="C5" s="16" t="s">
        <v>102</v>
      </c>
      <c r="D5" s="17">
        <v>177</v>
      </c>
      <c r="E5" s="18" t="s">
        <v>10</v>
      </c>
      <c r="F5" s="70"/>
      <c r="G5" s="19">
        <f t="shared" ref="G5:G40" si="0">D5*F5</f>
        <v>0</v>
      </c>
      <c r="H5" s="19" t="s">
        <v>11</v>
      </c>
      <c r="I5" s="19"/>
      <c r="J5" s="19">
        <f t="shared" ref="J5:J40" si="1">G5*1.21</f>
        <v>0</v>
      </c>
      <c r="K5" s="19" t="s">
        <v>11</v>
      </c>
      <c r="L5" s="14">
        <f t="shared" ref="L5:L40" si="2">J5-G5</f>
        <v>0</v>
      </c>
      <c r="M5" s="20"/>
    </row>
    <row r="6" spans="2:13" x14ac:dyDescent="0.2">
      <c r="B6" s="15" t="s">
        <v>12</v>
      </c>
      <c r="C6" s="16" t="s">
        <v>103</v>
      </c>
      <c r="D6" s="17">
        <v>16</v>
      </c>
      <c r="E6" s="18" t="s">
        <v>10</v>
      </c>
      <c r="F6" s="70"/>
      <c r="G6" s="19">
        <f t="shared" si="0"/>
        <v>0</v>
      </c>
      <c r="H6" s="19" t="s">
        <v>11</v>
      </c>
      <c r="I6" s="19"/>
      <c r="J6" s="19">
        <f t="shared" si="1"/>
        <v>0</v>
      </c>
      <c r="K6" s="19" t="s">
        <v>11</v>
      </c>
      <c r="L6" s="14">
        <f t="shared" si="2"/>
        <v>0</v>
      </c>
      <c r="M6" s="20"/>
    </row>
    <row r="7" spans="2:13" x14ac:dyDescent="0.2">
      <c r="B7" s="15" t="s">
        <v>40</v>
      </c>
      <c r="C7" s="16" t="s">
        <v>104</v>
      </c>
      <c r="D7" s="17">
        <v>41</v>
      </c>
      <c r="E7" s="18" t="s">
        <v>10</v>
      </c>
      <c r="F7" s="70"/>
      <c r="G7" s="19">
        <f t="shared" si="0"/>
        <v>0</v>
      </c>
      <c r="H7" s="19" t="s">
        <v>11</v>
      </c>
      <c r="I7" s="19"/>
      <c r="J7" s="19">
        <f t="shared" si="1"/>
        <v>0</v>
      </c>
      <c r="K7" s="19" t="s">
        <v>11</v>
      </c>
      <c r="L7" s="14">
        <f t="shared" si="2"/>
        <v>0</v>
      </c>
      <c r="M7" s="20"/>
    </row>
    <row r="8" spans="2:13" x14ac:dyDescent="0.2">
      <c r="B8" s="15" t="s">
        <v>41</v>
      </c>
      <c r="C8" s="16" t="s">
        <v>105</v>
      </c>
      <c r="D8" s="17">
        <v>73</v>
      </c>
      <c r="E8" s="18" t="s">
        <v>10</v>
      </c>
      <c r="F8" s="70"/>
      <c r="G8" s="19">
        <f t="shared" si="0"/>
        <v>0</v>
      </c>
      <c r="H8" s="19" t="s">
        <v>11</v>
      </c>
      <c r="I8" s="19"/>
      <c r="J8" s="19">
        <f t="shared" si="1"/>
        <v>0</v>
      </c>
      <c r="K8" s="19" t="s">
        <v>11</v>
      </c>
      <c r="L8" s="14">
        <f t="shared" si="2"/>
        <v>0</v>
      </c>
      <c r="M8" s="20"/>
    </row>
    <row r="9" spans="2:13" x14ac:dyDescent="0.2">
      <c r="B9" s="15" t="s">
        <v>46</v>
      </c>
      <c r="C9" s="16" t="s">
        <v>106</v>
      </c>
      <c r="D9" s="17">
        <v>131</v>
      </c>
      <c r="E9" s="18" t="s">
        <v>10</v>
      </c>
      <c r="F9" s="70"/>
      <c r="G9" s="19">
        <f t="shared" si="0"/>
        <v>0</v>
      </c>
      <c r="H9" s="19" t="s">
        <v>11</v>
      </c>
      <c r="I9" s="19"/>
      <c r="J9" s="19">
        <f t="shared" si="1"/>
        <v>0</v>
      </c>
      <c r="K9" s="19" t="s">
        <v>11</v>
      </c>
      <c r="L9" s="14">
        <f t="shared" si="2"/>
        <v>0</v>
      </c>
      <c r="M9" s="20"/>
    </row>
    <row r="10" spans="2:13" x14ac:dyDescent="0.2">
      <c r="B10" s="15" t="s">
        <v>47</v>
      </c>
      <c r="C10" s="16" t="s">
        <v>107</v>
      </c>
      <c r="D10" s="17">
        <v>91</v>
      </c>
      <c r="E10" s="18" t="s">
        <v>10</v>
      </c>
      <c r="F10" s="70"/>
      <c r="G10" s="19">
        <f t="shared" si="0"/>
        <v>0</v>
      </c>
      <c r="H10" s="19" t="s">
        <v>11</v>
      </c>
      <c r="I10" s="19"/>
      <c r="J10" s="19">
        <f t="shared" si="1"/>
        <v>0</v>
      </c>
      <c r="K10" s="19" t="s">
        <v>11</v>
      </c>
      <c r="L10" s="14">
        <f t="shared" si="2"/>
        <v>0</v>
      </c>
      <c r="M10" s="20"/>
    </row>
    <row r="11" spans="2:13" x14ac:dyDescent="0.2">
      <c r="B11" s="15" t="s">
        <v>48</v>
      </c>
      <c r="C11" s="16" t="s">
        <v>108</v>
      </c>
      <c r="D11" s="17">
        <v>27</v>
      </c>
      <c r="E11" s="18" t="s">
        <v>10</v>
      </c>
      <c r="F11" s="70"/>
      <c r="G11" s="19">
        <f t="shared" si="0"/>
        <v>0</v>
      </c>
      <c r="H11" s="19" t="s">
        <v>11</v>
      </c>
      <c r="I11" s="19"/>
      <c r="J11" s="19">
        <f t="shared" si="1"/>
        <v>0</v>
      </c>
      <c r="K11" s="19" t="s">
        <v>11</v>
      </c>
      <c r="L11" s="14">
        <f t="shared" si="2"/>
        <v>0</v>
      </c>
      <c r="M11" s="20"/>
    </row>
    <row r="12" spans="2:13" x14ac:dyDescent="0.2">
      <c r="B12" s="15" t="s">
        <v>42</v>
      </c>
      <c r="C12" s="16" t="s">
        <v>109</v>
      </c>
      <c r="D12" s="17">
        <v>21</v>
      </c>
      <c r="E12" s="18" t="s">
        <v>10</v>
      </c>
      <c r="F12" s="70"/>
      <c r="G12" s="19">
        <f t="shared" si="0"/>
        <v>0</v>
      </c>
      <c r="H12" s="19" t="s">
        <v>11</v>
      </c>
      <c r="I12" s="19"/>
      <c r="J12" s="19">
        <f t="shared" si="1"/>
        <v>0</v>
      </c>
      <c r="K12" s="19" t="s">
        <v>11</v>
      </c>
      <c r="L12" s="14">
        <f t="shared" si="2"/>
        <v>0</v>
      </c>
      <c r="M12" s="20"/>
    </row>
    <row r="13" spans="2:13" x14ac:dyDescent="0.2">
      <c r="B13" s="15" t="s">
        <v>49</v>
      </c>
      <c r="C13" s="16" t="s">
        <v>110</v>
      </c>
      <c r="D13" s="17">
        <v>18</v>
      </c>
      <c r="E13" s="18" t="s">
        <v>10</v>
      </c>
      <c r="F13" s="70"/>
      <c r="G13" s="19">
        <f t="shared" si="0"/>
        <v>0</v>
      </c>
      <c r="H13" s="19" t="s">
        <v>11</v>
      </c>
      <c r="I13" s="19"/>
      <c r="J13" s="19">
        <f t="shared" si="1"/>
        <v>0</v>
      </c>
      <c r="K13" s="19" t="s">
        <v>11</v>
      </c>
      <c r="L13" s="14">
        <f t="shared" si="2"/>
        <v>0</v>
      </c>
      <c r="M13" s="20"/>
    </row>
    <row r="14" spans="2:13" x14ac:dyDescent="0.2">
      <c r="B14" s="15" t="s">
        <v>50</v>
      </c>
      <c r="C14" s="16" t="s">
        <v>111</v>
      </c>
      <c r="D14" s="17">
        <v>23</v>
      </c>
      <c r="E14" s="18" t="s">
        <v>10</v>
      </c>
      <c r="F14" s="70"/>
      <c r="G14" s="19">
        <f t="shared" si="0"/>
        <v>0</v>
      </c>
      <c r="H14" s="19" t="s">
        <v>11</v>
      </c>
      <c r="I14" s="19"/>
      <c r="J14" s="19">
        <f t="shared" si="1"/>
        <v>0</v>
      </c>
      <c r="K14" s="19" t="s">
        <v>11</v>
      </c>
      <c r="L14" s="14">
        <f t="shared" si="2"/>
        <v>0</v>
      </c>
      <c r="M14" s="20"/>
    </row>
    <row r="15" spans="2:13" x14ac:dyDescent="0.2">
      <c r="B15" s="15" t="s">
        <v>51</v>
      </c>
      <c r="C15" s="16" t="s">
        <v>112</v>
      </c>
      <c r="D15" s="17">
        <v>50</v>
      </c>
      <c r="E15" s="18" t="s">
        <v>10</v>
      </c>
      <c r="F15" s="70"/>
      <c r="G15" s="19">
        <f t="shared" si="0"/>
        <v>0</v>
      </c>
      <c r="H15" s="19" t="s">
        <v>11</v>
      </c>
      <c r="I15" s="19"/>
      <c r="J15" s="19">
        <f t="shared" si="1"/>
        <v>0</v>
      </c>
      <c r="K15" s="19" t="s">
        <v>11</v>
      </c>
      <c r="L15" s="14">
        <f t="shared" si="2"/>
        <v>0</v>
      </c>
      <c r="M15" s="20"/>
    </row>
    <row r="16" spans="2:13" x14ac:dyDescent="0.2">
      <c r="B16" s="15" t="s">
        <v>52</v>
      </c>
      <c r="C16" s="16" t="s">
        <v>113</v>
      </c>
      <c r="D16" s="17">
        <v>189</v>
      </c>
      <c r="E16" s="18" t="s">
        <v>10</v>
      </c>
      <c r="F16" s="70"/>
      <c r="G16" s="19">
        <f t="shared" si="0"/>
        <v>0</v>
      </c>
      <c r="H16" s="19" t="s">
        <v>11</v>
      </c>
      <c r="I16" s="19"/>
      <c r="J16" s="19">
        <f t="shared" si="1"/>
        <v>0</v>
      </c>
      <c r="K16" s="19" t="s">
        <v>11</v>
      </c>
      <c r="L16" s="14">
        <f t="shared" si="2"/>
        <v>0</v>
      </c>
      <c r="M16" s="20"/>
    </row>
    <row r="17" spans="2:13" x14ac:dyDescent="0.2">
      <c r="B17" s="15" t="s">
        <v>53</v>
      </c>
      <c r="C17" s="16" t="s">
        <v>114</v>
      </c>
      <c r="D17" s="17">
        <v>10</v>
      </c>
      <c r="E17" s="18" t="s">
        <v>10</v>
      </c>
      <c r="F17" s="70"/>
      <c r="G17" s="19">
        <f t="shared" si="0"/>
        <v>0</v>
      </c>
      <c r="H17" s="19" t="s">
        <v>11</v>
      </c>
      <c r="I17" s="19"/>
      <c r="J17" s="19">
        <f t="shared" si="1"/>
        <v>0</v>
      </c>
      <c r="K17" s="19" t="s">
        <v>11</v>
      </c>
      <c r="L17" s="14">
        <f t="shared" si="2"/>
        <v>0</v>
      </c>
      <c r="M17" s="20"/>
    </row>
    <row r="18" spans="2:13" x14ac:dyDescent="0.2">
      <c r="B18" s="15" t="s">
        <v>54</v>
      </c>
      <c r="C18" s="16" t="s">
        <v>115</v>
      </c>
      <c r="D18" s="17">
        <v>48</v>
      </c>
      <c r="E18" s="18" t="s">
        <v>10</v>
      </c>
      <c r="F18" s="70"/>
      <c r="G18" s="19">
        <f t="shared" si="0"/>
        <v>0</v>
      </c>
      <c r="H18" s="19" t="s">
        <v>11</v>
      </c>
      <c r="I18" s="19"/>
      <c r="J18" s="19">
        <f t="shared" si="1"/>
        <v>0</v>
      </c>
      <c r="K18" s="19" t="s">
        <v>11</v>
      </c>
      <c r="L18" s="14">
        <f t="shared" si="2"/>
        <v>0</v>
      </c>
      <c r="M18" s="20"/>
    </row>
    <row r="19" spans="2:13" x14ac:dyDescent="0.2">
      <c r="B19" s="15" t="s">
        <v>43</v>
      </c>
      <c r="C19" s="16" t="s">
        <v>116</v>
      </c>
      <c r="D19" s="17">
        <v>18</v>
      </c>
      <c r="E19" s="18" t="s">
        <v>10</v>
      </c>
      <c r="F19" s="70"/>
      <c r="G19" s="19">
        <f t="shared" si="0"/>
        <v>0</v>
      </c>
      <c r="H19" s="19" t="s">
        <v>11</v>
      </c>
      <c r="I19" s="19"/>
      <c r="J19" s="19">
        <f t="shared" si="1"/>
        <v>0</v>
      </c>
      <c r="K19" s="19" t="s">
        <v>11</v>
      </c>
      <c r="L19" s="14">
        <f t="shared" si="2"/>
        <v>0</v>
      </c>
      <c r="M19" s="20"/>
    </row>
    <row r="20" spans="2:13" x14ac:dyDescent="0.2">
      <c r="B20" s="15" t="s">
        <v>44</v>
      </c>
      <c r="C20" s="16" t="s">
        <v>117</v>
      </c>
      <c r="D20" s="17">
        <v>1</v>
      </c>
      <c r="E20" s="18" t="s">
        <v>10</v>
      </c>
      <c r="F20" s="70"/>
      <c r="G20" s="19">
        <f t="shared" si="0"/>
        <v>0</v>
      </c>
      <c r="H20" s="19" t="s">
        <v>11</v>
      </c>
      <c r="I20" s="19"/>
      <c r="J20" s="19">
        <f t="shared" si="1"/>
        <v>0</v>
      </c>
      <c r="K20" s="19" t="s">
        <v>11</v>
      </c>
      <c r="L20" s="14">
        <f t="shared" si="2"/>
        <v>0</v>
      </c>
      <c r="M20" s="20"/>
    </row>
    <row r="21" spans="2:13" ht="24" x14ac:dyDescent="0.2">
      <c r="B21" s="15" t="s">
        <v>64</v>
      </c>
      <c r="C21" s="16" t="s">
        <v>56</v>
      </c>
      <c r="D21" s="17">
        <v>193</v>
      </c>
      <c r="E21" s="18" t="s">
        <v>10</v>
      </c>
      <c r="F21" s="70"/>
      <c r="G21" s="19">
        <f t="shared" si="0"/>
        <v>0</v>
      </c>
      <c r="H21" s="19" t="s">
        <v>11</v>
      </c>
      <c r="I21" s="19"/>
      <c r="J21" s="19">
        <f t="shared" si="1"/>
        <v>0</v>
      </c>
      <c r="K21" s="19" t="s">
        <v>11</v>
      </c>
      <c r="L21" s="14">
        <f t="shared" si="2"/>
        <v>0</v>
      </c>
      <c r="M21" s="20"/>
    </row>
    <row r="22" spans="2:13" ht="24" x14ac:dyDescent="0.2">
      <c r="B22" s="15" t="s">
        <v>65</v>
      </c>
      <c r="C22" s="16" t="s">
        <v>98</v>
      </c>
      <c r="D22" s="21">
        <v>934</v>
      </c>
      <c r="E22" s="18" t="s">
        <v>10</v>
      </c>
      <c r="F22" s="22">
        <v>1828</v>
      </c>
      <c r="G22" s="19">
        <f t="shared" si="0"/>
        <v>1707352</v>
      </c>
      <c r="H22" s="19" t="s">
        <v>11</v>
      </c>
      <c r="I22" s="19"/>
      <c r="J22" s="19">
        <f t="shared" si="1"/>
        <v>2065895.92</v>
      </c>
      <c r="K22" s="19" t="s">
        <v>11</v>
      </c>
      <c r="L22" s="14">
        <f t="shared" si="2"/>
        <v>358543.91999999993</v>
      </c>
      <c r="M22" s="20"/>
    </row>
    <row r="23" spans="2:13" x14ac:dyDescent="0.2">
      <c r="B23" s="15" t="s">
        <v>66</v>
      </c>
      <c r="C23" s="16" t="s">
        <v>118</v>
      </c>
      <c r="D23" s="17">
        <f>189*2</f>
        <v>378</v>
      </c>
      <c r="E23" s="18" t="s">
        <v>10</v>
      </c>
      <c r="F23" s="70"/>
      <c r="G23" s="19">
        <f t="shared" si="0"/>
        <v>0</v>
      </c>
      <c r="H23" s="19" t="s">
        <v>11</v>
      </c>
      <c r="I23" s="19"/>
      <c r="J23" s="19">
        <f t="shared" si="1"/>
        <v>0</v>
      </c>
      <c r="K23" s="19" t="s">
        <v>11</v>
      </c>
      <c r="L23" s="14">
        <f t="shared" si="2"/>
        <v>0</v>
      </c>
      <c r="M23" s="20"/>
    </row>
    <row r="24" spans="2:13" x14ac:dyDescent="0.2">
      <c r="B24" s="15" t="s">
        <v>67</v>
      </c>
      <c r="C24" s="16" t="s">
        <v>119</v>
      </c>
      <c r="D24" s="17">
        <v>6</v>
      </c>
      <c r="E24" s="18" t="s">
        <v>10</v>
      </c>
      <c r="F24" s="70"/>
      <c r="G24" s="19">
        <f t="shared" si="0"/>
        <v>0</v>
      </c>
      <c r="H24" s="19" t="s">
        <v>11</v>
      </c>
      <c r="I24" s="19"/>
      <c r="J24" s="19">
        <f t="shared" si="1"/>
        <v>0</v>
      </c>
      <c r="K24" s="19" t="s">
        <v>11</v>
      </c>
      <c r="L24" s="14">
        <f t="shared" si="2"/>
        <v>0</v>
      </c>
      <c r="M24" s="20"/>
    </row>
    <row r="25" spans="2:13" x14ac:dyDescent="0.2">
      <c r="B25" s="15" t="s">
        <v>68</v>
      </c>
      <c r="C25" s="16" t="s">
        <v>55</v>
      </c>
      <c r="D25" s="17">
        <v>5738</v>
      </c>
      <c r="E25" s="18" t="s">
        <v>45</v>
      </c>
      <c r="F25" s="70"/>
      <c r="G25" s="19">
        <f t="shared" si="0"/>
        <v>0</v>
      </c>
      <c r="H25" s="19" t="s">
        <v>11</v>
      </c>
      <c r="I25" s="19"/>
      <c r="J25" s="19">
        <f t="shared" si="1"/>
        <v>0</v>
      </c>
      <c r="K25" s="19" t="s">
        <v>11</v>
      </c>
      <c r="L25" s="14">
        <f t="shared" si="2"/>
        <v>0</v>
      </c>
      <c r="M25" s="20"/>
    </row>
    <row r="26" spans="2:13" x14ac:dyDescent="0.2">
      <c r="B26" s="15" t="s">
        <v>69</v>
      </c>
      <c r="C26" s="16" t="s">
        <v>120</v>
      </c>
      <c r="D26" s="17">
        <v>5</v>
      </c>
      <c r="E26" s="18" t="s">
        <v>10</v>
      </c>
      <c r="F26" s="70"/>
      <c r="G26" s="19">
        <f t="shared" si="0"/>
        <v>0</v>
      </c>
      <c r="H26" s="19" t="s">
        <v>11</v>
      </c>
      <c r="I26" s="19"/>
      <c r="J26" s="19">
        <f t="shared" si="1"/>
        <v>0</v>
      </c>
      <c r="K26" s="19" t="s">
        <v>11</v>
      </c>
      <c r="L26" s="14">
        <f t="shared" si="2"/>
        <v>0</v>
      </c>
      <c r="M26" s="20"/>
    </row>
    <row r="27" spans="2:13" x14ac:dyDescent="0.2">
      <c r="B27" s="15" t="s">
        <v>70</v>
      </c>
      <c r="C27" s="16" t="s">
        <v>121</v>
      </c>
      <c r="D27" s="17">
        <v>163</v>
      </c>
      <c r="E27" s="18" t="s">
        <v>10</v>
      </c>
      <c r="F27" s="70"/>
      <c r="G27" s="19">
        <f t="shared" si="0"/>
        <v>0</v>
      </c>
      <c r="H27" s="19" t="s">
        <v>11</v>
      </c>
      <c r="I27" s="19"/>
      <c r="J27" s="19">
        <f t="shared" si="1"/>
        <v>0</v>
      </c>
      <c r="K27" s="19" t="s">
        <v>11</v>
      </c>
      <c r="L27" s="14">
        <f t="shared" si="2"/>
        <v>0</v>
      </c>
      <c r="M27" s="20"/>
    </row>
    <row r="28" spans="2:13" x14ac:dyDescent="0.2">
      <c r="B28" s="15" t="s">
        <v>71</v>
      </c>
      <c r="C28" s="16" t="s">
        <v>122</v>
      </c>
      <c r="D28" s="17">
        <v>9</v>
      </c>
      <c r="E28" s="18" t="s">
        <v>10</v>
      </c>
      <c r="F28" s="70"/>
      <c r="G28" s="19">
        <f t="shared" si="0"/>
        <v>0</v>
      </c>
      <c r="H28" s="19" t="s">
        <v>11</v>
      </c>
      <c r="I28" s="19"/>
      <c r="J28" s="19">
        <f t="shared" si="1"/>
        <v>0</v>
      </c>
      <c r="K28" s="19" t="s">
        <v>11</v>
      </c>
      <c r="L28" s="14">
        <f t="shared" si="2"/>
        <v>0</v>
      </c>
      <c r="M28" s="20"/>
    </row>
    <row r="29" spans="2:13" x14ac:dyDescent="0.2">
      <c r="B29" s="15" t="s">
        <v>72</v>
      </c>
      <c r="C29" s="16" t="s">
        <v>84</v>
      </c>
      <c r="D29" s="17">
        <v>10</v>
      </c>
      <c r="E29" s="18" t="s">
        <v>10</v>
      </c>
      <c r="F29" s="70"/>
      <c r="G29" s="19">
        <f t="shared" si="0"/>
        <v>0</v>
      </c>
      <c r="H29" s="19" t="s">
        <v>11</v>
      </c>
      <c r="I29" s="19"/>
      <c r="J29" s="19">
        <f t="shared" si="1"/>
        <v>0</v>
      </c>
      <c r="K29" s="19" t="s">
        <v>11</v>
      </c>
      <c r="L29" s="14">
        <f t="shared" si="2"/>
        <v>0</v>
      </c>
      <c r="M29" s="20"/>
    </row>
    <row r="30" spans="2:13" x14ac:dyDescent="0.2">
      <c r="B30" s="15" t="s">
        <v>73</v>
      </c>
      <c r="C30" s="16" t="s">
        <v>85</v>
      </c>
      <c r="D30" s="17">
        <v>3</v>
      </c>
      <c r="E30" s="18" t="s">
        <v>10</v>
      </c>
      <c r="F30" s="70"/>
      <c r="G30" s="19">
        <f t="shared" si="0"/>
        <v>0</v>
      </c>
      <c r="H30" s="19" t="s">
        <v>11</v>
      </c>
      <c r="I30" s="19"/>
      <c r="J30" s="19">
        <f t="shared" si="1"/>
        <v>0</v>
      </c>
      <c r="K30" s="19" t="s">
        <v>11</v>
      </c>
      <c r="L30" s="14">
        <f t="shared" si="2"/>
        <v>0</v>
      </c>
      <c r="M30" s="20"/>
    </row>
    <row r="31" spans="2:13" x14ac:dyDescent="0.2">
      <c r="B31" s="15" t="s">
        <v>74</v>
      </c>
      <c r="C31" s="16" t="s">
        <v>123</v>
      </c>
      <c r="D31" s="17">
        <v>27</v>
      </c>
      <c r="E31" s="18" t="s">
        <v>10</v>
      </c>
      <c r="F31" s="70"/>
      <c r="G31" s="19">
        <f t="shared" si="0"/>
        <v>0</v>
      </c>
      <c r="H31" s="19" t="s">
        <v>11</v>
      </c>
      <c r="I31" s="19"/>
      <c r="J31" s="19">
        <f t="shared" si="1"/>
        <v>0</v>
      </c>
      <c r="K31" s="19" t="s">
        <v>11</v>
      </c>
      <c r="L31" s="14">
        <f t="shared" si="2"/>
        <v>0</v>
      </c>
      <c r="M31" s="20"/>
    </row>
    <row r="32" spans="2:13" x14ac:dyDescent="0.2">
      <c r="B32" s="15" t="s">
        <v>75</v>
      </c>
      <c r="C32" s="16" t="s">
        <v>124</v>
      </c>
      <c r="D32" s="17">
        <v>2</v>
      </c>
      <c r="E32" s="18" t="s">
        <v>10</v>
      </c>
      <c r="F32" s="70"/>
      <c r="G32" s="19">
        <f t="shared" si="0"/>
        <v>0</v>
      </c>
      <c r="H32" s="19" t="s">
        <v>11</v>
      </c>
      <c r="I32" s="19"/>
      <c r="J32" s="19">
        <f t="shared" si="1"/>
        <v>0</v>
      </c>
      <c r="K32" s="19" t="s">
        <v>11</v>
      </c>
      <c r="L32" s="14">
        <f t="shared" si="2"/>
        <v>0</v>
      </c>
      <c r="M32" s="20"/>
    </row>
    <row r="33" spans="2:13" ht="24" x14ac:dyDescent="0.2">
      <c r="B33" s="15" t="s">
        <v>76</v>
      </c>
      <c r="C33" s="16" t="s">
        <v>125</v>
      </c>
      <c r="D33" s="21">
        <v>44</v>
      </c>
      <c r="E33" s="18" t="s">
        <v>10</v>
      </c>
      <c r="F33" s="70"/>
      <c r="G33" s="19">
        <f t="shared" si="0"/>
        <v>0</v>
      </c>
      <c r="H33" s="19" t="s">
        <v>11</v>
      </c>
      <c r="I33" s="19"/>
      <c r="J33" s="19">
        <f t="shared" si="1"/>
        <v>0</v>
      </c>
      <c r="K33" s="19" t="s">
        <v>11</v>
      </c>
      <c r="L33" s="14">
        <f t="shared" si="2"/>
        <v>0</v>
      </c>
      <c r="M33" s="20"/>
    </row>
    <row r="34" spans="2:13" ht="24" x14ac:dyDescent="0.2">
      <c r="B34" s="15" t="s">
        <v>77</v>
      </c>
      <c r="C34" s="16" t="s">
        <v>126</v>
      </c>
      <c r="D34" s="17">
        <v>44</v>
      </c>
      <c r="E34" s="18" t="s">
        <v>10</v>
      </c>
      <c r="F34" s="70"/>
      <c r="G34" s="19">
        <f t="shared" si="0"/>
        <v>0</v>
      </c>
      <c r="H34" s="19" t="s">
        <v>11</v>
      </c>
      <c r="I34" s="19"/>
      <c r="J34" s="19">
        <f t="shared" si="1"/>
        <v>0</v>
      </c>
      <c r="K34" s="19" t="s">
        <v>11</v>
      </c>
      <c r="L34" s="14">
        <f t="shared" si="2"/>
        <v>0</v>
      </c>
      <c r="M34" s="20"/>
    </row>
    <row r="35" spans="2:13" x14ac:dyDescent="0.2">
      <c r="B35" s="15" t="s">
        <v>78</v>
      </c>
      <c r="C35" s="16" t="s">
        <v>127</v>
      </c>
      <c r="D35" s="17">
        <v>44</v>
      </c>
      <c r="E35" s="18" t="s">
        <v>10</v>
      </c>
      <c r="F35" s="70"/>
      <c r="G35" s="19">
        <f t="shared" si="0"/>
        <v>0</v>
      </c>
      <c r="H35" s="19" t="s">
        <v>11</v>
      </c>
      <c r="I35" s="19"/>
      <c r="J35" s="19">
        <f t="shared" si="1"/>
        <v>0</v>
      </c>
      <c r="K35" s="19" t="s">
        <v>11</v>
      </c>
      <c r="L35" s="14">
        <f t="shared" si="2"/>
        <v>0</v>
      </c>
      <c r="M35" s="20"/>
    </row>
    <row r="36" spans="2:13" x14ac:dyDescent="0.2">
      <c r="B36" s="15" t="s">
        <v>79</v>
      </c>
      <c r="C36" s="16" t="s">
        <v>128</v>
      </c>
      <c r="D36" s="17">
        <v>88</v>
      </c>
      <c r="E36" s="18" t="s">
        <v>10</v>
      </c>
      <c r="F36" s="70"/>
      <c r="G36" s="19">
        <f t="shared" si="0"/>
        <v>0</v>
      </c>
      <c r="H36" s="19" t="s">
        <v>11</v>
      </c>
      <c r="I36" s="19"/>
      <c r="J36" s="19">
        <f t="shared" si="1"/>
        <v>0</v>
      </c>
      <c r="K36" s="19" t="s">
        <v>11</v>
      </c>
      <c r="L36" s="14">
        <f t="shared" si="2"/>
        <v>0</v>
      </c>
      <c r="M36" s="20"/>
    </row>
    <row r="37" spans="2:13" x14ac:dyDescent="0.2">
      <c r="B37" s="15" t="s">
        <v>80</v>
      </c>
      <c r="C37" s="16" t="s">
        <v>129</v>
      </c>
      <c r="D37" s="17">
        <f>44*4</f>
        <v>176</v>
      </c>
      <c r="E37" s="18" t="s">
        <v>45</v>
      </c>
      <c r="F37" s="70"/>
      <c r="G37" s="19">
        <f t="shared" si="0"/>
        <v>0</v>
      </c>
      <c r="H37" s="19" t="s">
        <v>11</v>
      </c>
      <c r="I37" s="19"/>
      <c r="J37" s="19">
        <f t="shared" si="1"/>
        <v>0</v>
      </c>
      <c r="K37" s="19" t="s">
        <v>11</v>
      </c>
      <c r="L37" s="14">
        <f t="shared" si="2"/>
        <v>0</v>
      </c>
      <c r="M37" s="20"/>
    </row>
    <row r="38" spans="2:13" x14ac:dyDescent="0.2">
      <c r="B38" s="15" t="s">
        <v>81</v>
      </c>
      <c r="C38" s="16" t="s">
        <v>94</v>
      </c>
      <c r="D38" s="17">
        <v>44</v>
      </c>
      <c r="E38" s="18" t="s">
        <v>10</v>
      </c>
      <c r="F38" s="70"/>
      <c r="G38" s="19">
        <f t="shared" si="0"/>
        <v>0</v>
      </c>
      <c r="H38" s="19" t="s">
        <v>11</v>
      </c>
      <c r="I38" s="19"/>
      <c r="J38" s="19">
        <f t="shared" si="1"/>
        <v>0</v>
      </c>
      <c r="K38" s="19" t="s">
        <v>11</v>
      </c>
      <c r="L38" s="14">
        <f t="shared" si="2"/>
        <v>0</v>
      </c>
      <c r="M38" s="20"/>
    </row>
    <row r="39" spans="2:13" x14ac:dyDescent="0.2">
      <c r="B39" s="15" t="s">
        <v>82</v>
      </c>
      <c r="C39" s="16" t="s">
        <v>95</v>
      </c>
      <c r="D39" s="17">
        <f>44*3</f>
        <v>132</v>
      </c>
      <c r="E39" s="18" t="s">
        <v>10</v>
      </c>
      <c r="F39" s="70"/>
      <c r="G39" s="19">
        <f t="shared" si="0"/>
        <v>0</v>
      </c>
      <c r="H39" s="19" t="s">
        <v>11</v>
      </c>
      <c r="I39" s="19"/>
      <c r="J39" s="19">
        <f t="shared" si="1"/>
        <v>0</v>
      </c>
      <c r="K39" s="19" t="s">
        <v>11</v>
      </c>
      <c r="L39" s="14">
        <f t="shared" si="2"/>
        <v>0</v>
      </c>
      <c r="M39" s="20"/>
    </row>
    <row r="40" spans="2:13" x14ac:dyDescent="0.2">
      <c r="B40" s="15" t="s">
        <v>83</v>
      </c>
      <c r="C40" s="16" t="s">
        <v>57</v>
      </c>
      <c r="D40" s="17">
        <v>8</v>
      </c>
      <c r="E40" s="18" t="s">
        <v>10</v>
      </c>
      <c r="F40" s="22">
        <v>148706</v>
      </c>
      <c r="G40" s="19">
        <f t="shared" si="0"/>
        <v>1189648</v>
      </c>
      <c r="H40" s="19" t="s">
        <v>11</v>
      </c>
      <c r="I40" s="19"/>
      <c r="J40" s="19">
        <f t="shared" si="1"/>
        <v>1439474.0799999998</v>
      </c>
      <c r="K40" s="19" t="s">
        <v>11</v>
      </c>
      <c r="L40" s="14">
        <f t="shared" si="2"/>
        <v>249826.07999999984</v>
      </c>
      <c r="M40" s="20"/>
    </row>
    <row r="41" spans="2:13" x14ac:dyDescent="0.25">
      <c r="B41" s="23"/>
      <c r="C41" s="24"/>
      <c r="D41" s="25"/>
      <c r="E41" s="25"/>
      <c r="F41" s="26"/>
      <c r="G41" s="27"/>
      <c r="H41" s="27"/>
      <c r="I41" s="27"/>
      <c r="J41" s="27"/>
      <c r="K41" s="27"/>
      <c r="L41" s="27"/>
      <c r="M41" s="28"/>
    </row>
    <row r="42" spans="2:13" x14ac:dyDescent="0.25">
      <c r="B42" s="9" t="s">
        <v>14</v>
      </c>
      <c r="C42" s="10" t="s">
        <v>15</v>
      </c>
      <c r="D42" s="11"/>
      <c r="E42" s="11"/>
      <c r="F42" s="11"/>
      <c r="G42" s="13"/>
      <c r="H42" s="13"/>
      <c r="I42" s="14"/>
      <c r="J42" s="13"/>
      <c r="K42" s="13"/>
      <c r="L42" s="13"/>
      <c r="M42" s="20"/>
    </row>
    <row r="43" spans="2:13" x14ac:dyDescent="0.25">
      <c r="B43" s="29" t="s">
        <v>16</v>
      </c>
      <c r="C43" s="30" t="s">
        <v>130</v>
      </c>
      <c r="D43" s="18">
        <f>902+21</f>
        <v>923</v>
      </c>
      <c r="E43" s="18" t="s">
        <v>10</v>
      </c>
      <c r="F43" s="71"/>
      <c r="G43" s="14">
        <f t="shared" ref="G43:G53" si="3">D43*F43</f>
        <v>0</v>
      </c>
      <c r="H43" s="14" t="s">
        <v>11</v>
      </c>
      <c r="I43" s="14"/>
      <c r="J43" s="14">
        <f t="shared" ref="J43:J53" si="4">G43*1.21</f>
        <v>0</v>
      </c>
      <c r="K43" s="14" t="s">
        <v>11</v>
      </c>
      <c r="L43" s="14">
        <f t="shared" ref="L43:L53" si="5">J43-G43</f>
        <v>0</v>
      </c>
      <c r="M43" s="20"/>
    </row>
    <row r="44" spans="2:13" x14ac:dyDescent="0.25">
      <c r="B44" s="29" t="s">
        <v>17</v>
      </c>
      <c r="C44" s="30" t="s">
        <v>131</v>
      </c>
      <c r="D44" s="18">
        <f>902+32</f>
        <v>934</v>
      </c>
      <c r="E44" s="18" t="s">
        <v>10</v>
      </c>
      <c r="F44" s="71"/>
      <c r="G44" s="14">
        <f t="shared" si="3"/>
        <v>0</v>
      </c>
      <c r="H44" s="14" t="s">
        <v>11</v>
      </c>
      <c r="I44" s="14"/>
      <c r="J44" s="14">
        <f t="shared" si="4"/>
        <v>0</v>
      </c>
      <c r="K44" s="14" t="s">
        <v>11</v>
      </c>
      <c r="L44" s="14">
        <f t="shared" si="5"/>
        <v>0</v>
      </c>
      <c r="M44" s="20"/>
    </row>
    <row r="45" spans="2:13" x14ac:dyDescent="0.2">
      <c r="B45" s="29" t="s">
        <v>58</v>
      </c>
      <c r="C45" s="31" t="s">
        <v>132</v>
      </c>
      <c r="D45" s="18">
        <f>D25</f>
        <v>5738</v>
      </c>
      <c r="E45" s="18" t="s">
        <v>45</v>
      </c>
      <c r="F45" s="70"/>
      <c r="G45" s="14">
        <f t="shared" si="3"/>
        <v>0</v>
      </c>
      <c r="H45" s="14" t="s">
        <v>11</v>
      </c>
      <c r="I45" s="14"/>
      <c r="J45" s="14">
        <f t="shared" si="4"/>
        <v>0</v>
      </c>
      <c r="K45" s="14" t="s">
        <v>11</v>
      </c>
      <c r="L45" s="14">
        <f t="shared" si="5"/>
        <v>0</v>
      </c>
      <c r="M45" s="20"/>
    </row>
    <row r="46" spans="2:13" x14ac:dyDescent="0.2">
      <c r="B46" s="29" t="s">
        <v>59</v>
      </c>
      <c r="C46" s="31" t="s">
        <v>133</v>
      </c>
      <c r="D46" s="18">
        <v>172</v>
      </c>
      <c r="E46" s="18" t="s">
        <v>10</v>
      </c>
      <c r="F46" s="70"/>
      <c r="G46" s="14">
        <f t="shared" si="3"/>
        <v>0</v>
      </c>
      <c r="H46" s="14" t="s">
        <v>11</v>
      </c>
      <c r="I46" s="14"/>
      <c r="J46" s="14">
        <f t="shared" si="4"/>
        <v>0</v>
      </c>
      <c r="K46" s="14" t="s">
        <v>11</v>
      </c>
      <c r="L46" s="14">
        <f t="shared" si="5"/>
        <v>0</v>
      </c>
      <c r="M46" s="20"/>
    </row>
    <row r="47" spans="2:13" x14ac:dyDescent="0.2">
      <c r="B47" s="29" t="s">
        <v>60</v>
      </c>
      <c r="C47" s="32" t="s">
        <v>134</v>
      </c>
      <c r="D47" s="18">
        <v>214</v>
      </c>
      <c r="E47" s="18" t="s">
        <v>10</v>
      </c>
      <c r="F47" s="70"/>
      <c r="G47" s="14">
        <f t="shared" si="3"/>
        <v>0</v>
      </c>
      <c r="H47" s="14" t="s">
        <v>11</v>
      </c>
      <c r="I47" s="14"/>
      <c r="J47" s="14">
        <f t="shared" si="4"/>
        <v>0</v>
      </c>
      <c r="K47" s="14" t="s">
        <v>11</v>
      </c>
      <c r="L47" s="14">
        <f t="shared" si="5"/>
        <v>0</v>
      </c>
      <c r="M47" s="20"/>
    </row>
    <row r="48" spans="2:13" x14ac:dyDescent="0.2">
      <c r="B48" s="29" t="s">
        <v>61</v>
      </c>
      <c r="C48" s="32" t="s">
        <v>135</v>
      </c>
      <c r="D48" s="18">
        <v>5</v>
      </c>
      <c r="E48" s="18" t="s">
        <v>10</v>
      </c>
      <c r="F48" s="70"/>
      <c r="G48" s="14">
        <f t="shared" si="3"/>
        <v>0</v>
      </c>
      <c r="H48" s="14" t="s">
        <v>11</v>
      </c>
      <c r="I48" s="14"/>
      <c r="J48" s="14">
        <f t="shared" si="4"/>
        <v>0</v>
      </c>
      <c r="K48" s="14" t="s">
        <v>11</v>
      </c>
      <c r="L48" s="14">
        <f t="shared" si="5"/>
        <v>0</v>
      </c>
      <c r="M48" s="20"/>
    </row>
    <row r="49" spans="2:13" x14ac:dyDescent="0.2">
      <c r="B49" s="29" t="s">
        <v>62</v>
      </c>
      <c r="C49" s="31" t="s">
        <v>136</v>
      </c>
      <c r="D49" s="18">
        <f>D24+D23</f>
        <v>384</v>
      </c>
      <c r="E49" s="18" t="s">
        <v>10</v>
      </c>
      <c r="F49" s="70"/>
      <c r="G49" s="14">
        <f t="shared" si="3"/>
        <v>0</v>
      </c>
      <c r="H49" s="14" t="s">
        <v>11</v>
      </c>
      <c r="I49" s="14"/>
      <c r="J49" s="14">
        <f t="shared" si="4"/>
        <v>0</v>
      </c>
      <c r="K49" s="14" t="s">
        <v>11</v>
      </c>
      <c r="L49" s="14">
        <f t="shared" si="5"/>
        <v>0</v>
      </c>
      <c r="M49" s="20"/>
    </row>
    <row r="50" spans="2:13" ht="60" x14ac:dyDescent="0.25">
      <c r="B50" s="29" t="s">
        <v>63</v>
      </c>
      <c r="C50" s="30" t="s">
        <v>137</v>
      </c>
      <c r="D50" s="18">
        <f>D33</f>
        <v>44</v>
      </c>
      <c r="E50" s="18" t="s">
        <v>10</v>
      </c>
      <c r="F50" s="70"/>
      <c r="G50" s="14">
        <f t="shared" si="3"/>
        <v>0</v>
      </c>
      <c r="H50" s="14" t="s">
        <v>11</v>
      </c>
      <c r="I50" s="14"/>
      <c r="J50" s="14">
        <f t="shared" si="4"/>
        <v>0</v>
      </c>
      <c r="K50" s="14" t="s">
        <v>11</v>
      </c>
      <c r="L50" s="14">
        <f t="shared" si="5"/>
        <v>0</v>
      </c>
      <c r="M50" s="20"/>
    </row>
    <row r="51" spans="2:13" ht="36" x14ac:dyDescent="0.25">
      <c r="B51" s="29" t="s">
        <v>86</v>
      </c>
      <c r="C51" s="30" t="s">
        <v>138</v>
      </c>
      <c r="D51" s="18">
        <f>D34</f>
        <v>44</v>
      </c>
      <c r="E51" s="18" t="s">
        <v>10</v>
      </c>
      <c r="F51" s="70"/>
      <c r="G51" s="14">
        <f t="shared" si="3"/>
        <v>0</v>
      </c>
      <c r="H51" s="14" t="s">
        <v>11</v>
      </c>
      <c r="I51" s="14"/>
      <c r="J51" s="14">
        <f t="shared" si="4"/>
        <v>0</v>
      </c>
      <c r="K51" s="14" t="s">
        <v>11</v>
      </c>
      <c r="L51" s="14">
        <f t="shared" si="5"/>
        <v>0</v>
      </c>
      <c r="M51" s="20"/>
    </row>
    <row r="52" spans="2:13" x14ac:dyDescent="0.25">
      <c r="B52" s="29" t="s">
        <v>87</v>
      </c>
      <c r="C52" s="30" t="s">
        <v>92</v>
      </c>
      <c r="D52" s="18">
        <f>D40</f>
        <v>8</v>
      </c>
      <c r="E52" s="18" t="s">
        <v>10</v>
      </c>
      <c r="F52" s="70"/>
      <c r="G52" s="14">
        <f t="shared" si="3"/>
        <v>0</v>
      </c>
      <c r="H52" s="14" t="s">
        <v>11</v>
      </c>
      <c r="I52" s="14"/>
      <c r="J52" s="14">
        <f t="shared" si="4"/>
        <v>0</v>
      </c>
      <c r="K52" s="14" t="s">
        <v>11</v>
      </c>
      <c r="L52" s="14">
        <f t="shared" si="5"/>
        <v>0</v>
      </c>
      <c r="M52" s="20"/>
    </row>
    <row r="53" spans="2:13" x14ac:dyDescent="0.25">
      <c r="B53" s="29" t="s">
        <v>91</v>
      </c>
      <c r="C53" s="30" t="s">
        <v>97</v>
      </c>
      <c r="D53" s="18">
        <f>D40</f>
        <v>8</v>
      </c>
      <c r="E53" s="18" t="s">
        <v>10</v>
      </c>
      <c r="F53" s="70"/>
      <c r="G53" s="14">
        <f t="shared" si="3"/>
        <v>0</v>
      </c>
      <c r="H53" s="14" t="s">
        <v>11</v>
      </c>
      <c r="I53" s="14"/>
      <c r="J53" s="14">
        <f t="shared" si="4"/>
        <v>0</v>
      </c>
      <c r="K53" s="14" t="s">
        <v>11</v>
      </c>
      <c r="L53" s="14">
        <f t="shared" si="5"/>
        <v>0</v>
      </c>
      <c r="M53" s="20"/>
    </row>
    <row r="54" spans="2:13" x14ac:dyDescent="0.2">
      <c r="B54" s="29" t="s">
        <v>89</v>
      </c>
      <c r="C54" s="33" t="s">
        <v>139</v>
      </c>
      <c r="D54" s="18">
        <v>1</v>
      </c>
      <c r="E54" s="34" t="s">
        <v>13</v>
      </c>
      <c r="F54" s="72"/>
      <c r="G54" s="35" t="s">
        <v>11</v>
      </c>
      <c r="H54" s="35">
        <f t="shared" ref="H54:H56" si="6">D54*F54</f>
        <v>0</v>
      </c>
      <c r="I54" s="36"/>
      <c r="J54" s="36" t="s">
        <v>11</v>
      </c>
      <c r="K54" s="36">
        <f>H54*1.21</f>
        <v>0</v>
      </c>
      <c r="L54" s="36">
        <f>K54-H54</f>
        <v>0</v>
      </c>
      <c r="M54" s="20"/>
    </row>
    <row r="55" spans="2:13" s="38" customFormat="1" ht="24" x14ac:dyDescent="0.2">
      <c r="B55" s="29" t="s">
        <v>90</v>
      </c>
      <c r="C55" s="31" t="s">
        <v>96</v>
      </c>
      <c r="D55" s="18">
        <v>1</v>
      </c>
      <c r="E55" s="34" t="s">
        <v>140</v>
      </c>
      <c r="F55" s="73"/>
      <c r="G55" s="35" t="s">
        <v>11</v>
      </c>
      <c r="H55" s="35">
        <f t="shared" si="6"/>
        <v>0</v>
      </c>
      <c r="I55" s="36"/>
      <c r="J55" s="36" t="s">
        <v>11</v>
      </c>
      <c r="K55" s="36">
        <f>H55*1.21</f>
        <v>0</v>
      </c>
      <c r="L55" s="36">
        <f>K55-H55</f>
        <v>0</v>
      </c>
      <c r="M55" s="37"/>
    </row>
    <row r="56" spans="2:13" s="38" customFormat="1" x14ac:dyDescent="0.2">
      <c r="B56" s="29" t="s">
        <v>88</v>
      </c>
      <c r="C56" s="33" t="s">
        <v>141</v>
      </c>
      <c r="D56" s="18">
        <v>1</v>
      </c>
      <c r="E56" s="34" t="s">
        <v>13</v>
      </c>
      <c r="F56" s="73"/>
      <c r="G56" s="35" t="s">
        <v>11</v>
      </c>
      <c r="H56" s="35">
        <f t="shared" si="6"/>
        <v>0</v>
      </c>
      <c r="I56" s="36"/>
      <c r="J56" s="36" t="s">
        <v>11</v>
      </c>
      <c r="K56" s="36">
        <f>H56*1.21</f>
        <v>0</v>
      </c>
      <c r="L56" s="36">
        <f>K56-H56</f>
        <v>0</v>
      </c>
      <c r="M56" s="37"/>
    </row>
    <row r="57" spans="2:13" x14ac:dyDescent="0.25">
      <c r="B57" s="23"/>
      <c r="C57" s="24"/>
      <c r="D57" s="25"/>
      <c r="E57" s="25"/>
      <c r="F57" s="39"/>
      <c r="G57" s="27"/>
      <c r="H57" s="27"/>
      <c r="I57" s="27"/>
      <c r="J57" s="27"/>
      <c r="K57" s="27"/>
      <c r="L57" s="27"/>
      <c r="M57" s="28"/>
    </row>
    <row r="58" spans="2:13" x14ac:dyDescent="0.25">
      <c r="B58" s="9" t="s">
        <v>18</v>
      </c>
      <c r="C58" s="10" t="s">
        <v>19</v>
      </c>
      <c r="D58" s="11"/>
      <c r="E58" s="11"/>
      <c r="F58" s="40"/>
      <c r="G58" s="13"/>
      <c r="H58" s="13"/>
      <c r="I58" s="14"/>
      <c r="J58" s="13"/>
      <c r="K58" s="13"/>
      <c r="L58" s="13"/>
      <c r="M58" s="20"/>
    </row>
    <row r="59" spans="2:13" s="38" customFormat="1" x14ac:dyDescent="0.2">
      <c r="B59" s="41" t="s">
        <v>20</v>
      </c>
      <c r="C59" s="33" t="s">
        <v>36</v>
      </c>
      <c r="D59" s="18">
        <v>470</v>
      </c>
      <c r="E59" s="34" t="s">
        <v>21</v>
      </c>
      <c r="F59" s="73"/>
      <c r="G59" s="35">
        <f t="shared" ref="G59:G61" si="7">D59*F59</f>
        <v>0</v>
      </c>
      <c r="H59" s="35" t="s">
        <v>11</v>
      </c>
      <c r="I59" s="36"/>
      <c r="J59" s="36">
        <f t="shared" ref="J59:J60" si="8">G59*1.21</f>
        <v>0</v>
      </c>
      <c r="K59" s="36" t="s">
        <v>11</v>
      </c>
      <c r="L59" s="36">
        <f t="shared" ref="L59:L61" si="9">J59-G59</f>
        <v>0</v>
      </c>
      <c r="M59" s="37"/>
    </row>
    <row r="60" spans="2:13" s="38" customFormat="1" x14ac:dyDescent="0.2">
      <c r="B60" s="41" t="s">
        <v>93</v>
      </c>
      <c r="C60" s="33" t="s">
        <v>142</v>
      </c>
      <c r="D60" s="18">
        <f>D44</f>
        <v>934</v>
      </c>
      <c r="E60" s="34" t="s">
        <v>10</v>
      </c>
      <c r="F60" s="73"/>
      <c r="G60" s="35">
        <f t="shared" si="7"/>
        <v>0</v>
      </c>
      <c r="H60" s="35" t="s">
        <v>11</v>
      </c>
      <c r="I60" s="36"/>
      <c r="J60" s="36">
        <f t="shared" si="8"/>
        <v>0</v>
      </c>
      <c r="K60" s="36" t="s">
        <v>11</v>
      </c>
      <c r="L60" s="36">
        <f t="shared" si="9"/>
        <v>0</v>
      </c>
      <c r="M60" s="37"/>
    </row>
    <row r="61" spans="2:13" s="38" customFormat="1" x14ac:dyDescent="0.2">
      <c r="B61" s="41" t="s">
        <v>39</v>
      </c>
      <c r="C61" s="33" t="s">
        <v>37</v>
      </c>
      <c r="D61" s="18">
        <v>27</v>
      </c>
      <c r="E61" s="34" t="s">
        <v>13</v>
      </c>
      <c r="F61" s="73"/>
      <c r="G61" s="14">
        <f t="shared" si="7"/>
        <v>0</v>
      </c>
      <c r="H61" s="14" t="s">
        <v>11</v>
      </c>
      <c r="I61" s="14"/>
      <c r="J61" s="14">
        <f>G61*1.21</f>
        <v>0</v>
      </c>
      <c r="K61" s="14" t="s">
        <v>11</v>
      </c>
      <c r="L61" s="14">
        <f t="shared" si="9"/>
        <v>0</v>
      </c>
      <c r="M61" s="37"/>
    </row>
    <row r="63" spans="2:13" x14ac:dyDescent="0.25">
      <c r="B63" s="9" t="s">
        <v>22</v>
      </c>
      <c r="C63" s="42">
        <f>SUM(G5:H61)</f>
        <v>2897000</v>
      </c>
      <c r="D63" s="43"/>
      <c r="E63" s="43"/>
      <c r="F63" s="44"/>
      <c r="G63" s="45">
        <f>SUM(G5:G61)</f>
        <v>2897000</v>
      </c>
      <c r="H63" s="45">
        <f>SUM(H5:H61)</f>
        <v>0</v>
      </c>
      <c r="I63" s="46"/>
      <c r="J63" s="45">
        <f>SUM(J5:J61)</f>
        <v>3505370</v>
      </c>
      <c r="K63" s="45">
        <f>SUM(K5:K61)</f>
        <v>0</v>
      </c>
      <c r="L63" s="45">
        <f>SUM(L5:L61)</f>
        <v>608369.99999999977</v>
      </c>
      <c r="M63" s="47"/>
    </row>
    <row r="64" spans="2:13" x14ac:dyDescent="0.25">
      <c r="B64" s="23"/>
      <c r="C64" s="48"/>
      <c r="D64" s="25"/>
      <c r="E64" s="25"/>
      <c r="F64" s="26"/>
      <c r="G64" s="27"/>
      <c r="H64" s="27"/>
      <c r="I64" s="27"/>
      <c r="J64" s="27"/>
      <c r="K64" s="27"/>
      <c r="L64" s="27"/>
      <c r="M64" s="28"/>
    </row>
    <row r="65" spans="2:13" x14ac:dyDescent="0.25">
      <c r="B65" s="9"/>
      <c r="C65" s="49" t="s">
        <v>23</v>
      </c>
      <c r="D65" s="43"/>
      <c r="E65" s="43" t="s">
        <v>24</v>
      </c>
      <c r="F65" s="50" t="s">
        <v>25</v>
      </c>
      <c r="G65" s="43" t="s">
        <v>26</v>
      </c>
      <c r="H65" s="43" t="s">
        <v>27</v>
      </c>
      <c r="I65" s="51"/>
      <c r="J65" s="47"/>
      <c r="K65" s="52"/>
      <c r="L65" s="52"/>
      <c r="M65" s="52"/>
    </row>
    <row r="66" spans="2:13" x14ac:dyDescent="0.2">
      <c r="B66" s="29" t="s">
        <v>28</v>
      </c>
      <c r="C66" s="53" t="s">
        <v>29</v>
      </c>
      <c r="D66" s="18"/>
      <c r="E66" s="18"/>
      <c r="F66" s="54">
        <f>C63</f>
        <v>2897000</v>
      </c>
      <c r="G66" s="14">
        <f>H66-F66</f>
        <v>608370</v>
      </c>
      <c r="H66" s="14">
        <f>F66*1.21</f>
        <v>3505370</v>
      </c>
      <c r="I66" s="51"/>
      <c r="J66" s="47"/>
      <c r="K66" s="47"/>
      <c r="L66" s="47"/>
      <c r="M66" s="52"/>
    </row>
    <row r="67" spans="2:13" x14ac:dyDescent="0.2">
      <c r="B67" s="29" t="s">
        <v>30</v>
      </c>
      <c r="C67" s="55" t="s">
        <v>31</v>
      </c>
      <c r="D67" s="56"/>
      <c r="E67" s="57">
        <f>F67/F66</f>
        <v>1</v>
      </c>
      <c r="F67" s="58">
        <f>G63</f>
        <v>2897000</v>
      </c>
      <c r="G67" s="14">
        <f>H67-F67</f>
        <v>608370</v>
      </c>
      <c r="H67" s="14">
        <f>F67*1.21</f>
        <v>3505370</v>
      </c>
      <c r="I67" s="51"/>
      <c r="J67" s="52"/>
      <c r="K67" s="52"/>
      <c r="L67" s="52"/>
      <c r="M67" s="52"/>
    </row>
    <row r="68" spans="2:13" x14ac:dyDescent="0.2">
      <c r="B68" s="29" t="s">
        <v>32</v>
      </c>
      <c r="C68" s="55" t="s">
        <v>33</v>
      </c>
      <c r="D68" s="56"/>
      <c r="E68" s="57">
        <f>F68/F66</f>
        <v>0</v>
      </c>
      <c r="F68" s="58">
        <f>H63</f>
        <v>0</v>
      </c>
      <c r="G68" s="14">
        <f>H68-F68</f>
        <v>0</v>
      </c>
      <c r="H68" s="14">
        <f>F68*1.21</f>
        <v>0</v>
      </c>
      <c r="I68" s="51"/>
      <c r="J68" s="52"/>
      <c r="K68" s="47"/>
      <c r="L68" s="52"/>
      <c r="M68" s="52"/>
    </row>
    <row r="69" spans="2:13" x14ac:dyDescent="0.25">
      <c r="B69" s="23"/>
      <c r="C69" s="59"/>
      <c r="D69" s="25"/>
      <c r="E69" s="25"/>
      <c r="F69" s="26"/>
      <c r="G69" s="27"/>
      <c r="H69" s="27"/>
      <c r="I69" s="27"/>
      <c r="J69" s="27"/>
      <c r="K69" s="27"/>
      <c r="L69" s="27"/>
      <c r="M69" s="28"/>
    </row>
    <row r="70" spans="2:13" ht="12.75" thickBot="1" x14ac:dyDescent="0.3">
      <c r="B70" s="60" t="s">
        <v>34</v>
      </c>
      <c r="C70" s="61">
        <f ca="1">TODAY()</f>
        <v>45433</v>
      </c>
      <c r="D70" s="62"/>
      <c r="E70" s="62"/>
      <c r="F70" s="63" t="s">
        <v>35</v>
      </c>
      <c r="G70" s="77"/>
      <c r="H70" s="77"/>
      <c r="I70" s="64"/>
      <c r="J70" s="77"/>
      <c r="K70" s="77"/>
      <c r="L70" s="64"/>
      <c r="M70" s="65"/>
    </row>
    <row r="72" spans="2:13" x14ac:dyDescent="0.25">
      <c r="F72" s="68"/>
    </row>
    <row r="75" spans="2:13" x14ac:dyDescent="0.25">
      <c r="F75" s="69"/>
      <c r="H75" s="69"/>
      <c r="J75" s="69"/>
    </row>
    <row r="76" spans="2:13" x14ac:dyDescent="0.25">
      <c r="H76" s="69"/>
    </row>
  </sheetData>
  <mergeCells count="11">
    <mergeCell ref="J2:K2"/>
    <mergeCell ref="L2:L4"/>
    <mergeCell ref="G70:H70"/>
    <mergeCell ref="J70:K70"/>
    <mergeCell ref="B1:C1"/>
    <mergeCell ref="B2:B3"/>
    <mergeCell ref="C2:C3"/>
    <mergeCell ref="D2:D3"/>
    <mergeCell ref="E2:E3"/>
    <mergeCell ref="F2:H2"/>
    <mergeCell ref="K1:L1"/>
  </mergeCells>
  <phoneticPr fontId="6" type="noConversion"/>
  <hyperlinks>
    <hyperlink ref="C37" r:id="rId1" display="https://www.kvelektro.cz/kabel-cyky-j-4x16-cyky-4bx16-p1257426004" xr:uid="{49D356FD-E1A0-4969-B42E-522A88416D71}"/>
  </hyperlinks>
  <pageMargins left="0.7" right="0.7" top="0.78740157499999996" bottom="0.78740157499999996" header="0.3" footer="0.3"/>
  <ignoredErrors>
    <ignoredError sqref="B17:B40 B55:B56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ZD č.4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2024-05-21T05:30:44Z</dcterms:modified>
</cp:coreProperties>
</file>